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-15" windowWidth="17430" windowHeight="13590" tabRatio="500"/>
  </bookViews>
  <sheets>
    <sheet name="ZrC test#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B19" i="1"/>
  <c r="F35" i="1"/>
  <c r="F36" i="1"/>
  <c r="F34" i="1"/>
  <c r="B41" i="1" l="1"/>
  <c r="B7" i="1"/>
  <c r="B18" i="1"/>
  <c r="B42" i="1" l="1"/>
  <c r="B43" i="1" s="1"/>
  <c r="B5" i="1"/>
  <c r="B26" i="1"/>
  <c r="B27" i="1" s="1"/>
  <c r="D4" i="1" s="1"/>
  <c r="B6" i="1" s="1"/>
  <c r="B8" i="1" s="1"/>
  <c r="B46" i="1"/>
  <c r="B28" i="1"/>
  <c r="D12" i="1" l="1"/>
  <c r="D14" i="1"/>
  <c r="D11" i="1"/>
  <c r="D15" i="1"/>
  <c r="B47" i="1"/>
  <c r="B48" i="1" s="1"/>
  <c r="B49" i="1" s="1"/>
  <c r="B45" i="1"/>
  <c r="D13" i="1"/>
  <c r="D18" i="1" l="1"/>
</calcChain>
</file>

<file path=xl/sharedStrings.xml><?xml version="1.0" encoding="utf-8"?>
<sst xmlns="http://schemas.openxmlformats.org/spreadsheetml/2006/main" count="85" uniqueCount="53">
  <si>
    <t>ZrC powder</t>
  </si>
  <si>
    <t>g/mol</t>
  </si>
  <si>
    <t>g</t>
  </si>
  <si>
    <t>moles</t>
  </si>
  <si>
    <t>g/cm3</t>
  </si>
  <si>
    <t>Zr</t>
  </si>
  <si>
    <t>C</t>
  </si>
  <si>
    <t>Org mass</t>
  </si>
  <si>
    <t xml:space="preserve">% org. </t>
  </si>
  <si>
    <t>ZrC</t>
  </si>
  <si>
    <t>moles ZrC</t>
  </si>
  <si>
    <t>moles C</t>
  </si>
  <si>
    <t>Total No. Discs</t>
  </si>
  <si>
    <t>Ave thickness/disc (no C-foil)</t>
  </si>
  <si>
    <t>Total mass ZrC + free C</t>
  </si>
  <si>
    <t>Actual ZrC in target</t>
  </si>
  <si>
    <t>Preparing ZrC+C Cast</t>
  </si>
  <si>
    <t>cm</t>
  </si>
  <si>
    <t>Actual Free C in target</t>
  </si>
  <si>
    <t>Preparing ZrC+C target</t>
  </si>
  <si>
    <t>Zr thickness</t>
  </si>
  <si>
    <t>g/cm2</t>
  </si>
  <si>
    <t>Disc area</t>
  </si>
  <si>
    <t>cm2</t>
  </si>
  <si>
    <t>ZrC bulk denisty (measured)</t>
  </si>
  <si>
    <t>Theoretical Denisty</t>
  </si>
  <si>
    <t>(density ZrC = 6.73 g/cm3, density C = 1.9 g/cm3)</t>
  </si>
  <si>
    <t>% Yield Density ZrC</t>
  </si>
  <si>
    <t>Porosity</t>
  </si>
  <si>
    <t>Required 12 g/cm2</t>
  </si>
  <si>
    <t>Required</t>
  </si>
  <si>
    <t>Ave mass/disc (no c-foi &amp; org)</t>
  </si>
  <si>
    <t>Graphite powder</t>
  </si>
  <si>
    <t>ml</t>
  </si>
  <si>
    <t>Total powder mass</t>
  </si>
  <si>
    <t>Volume</t>
  </si>
  <si>
    <t>cm3</t>
  </si>
  <si>
    <t>Total powder volume</t>
  </si>
  <si>
    <t>Thickness (calculated)</t>
  </si>
  <si>
    <t>Ammonium Bicarbonate</t>
  </si>
  <si>
    <t>PEG400</t>
  </si>
  <si>
    <t>Glycerol</t>
  </si>
  <si>
    <t>5% PVA</t>
  </si>
  <si>
    <t>DI H20</t>
  </si>
  <si>
    <t>Butanol</t>
  </si>
  <si>
    <t>Methanol</t>
  </si>
  <si>
    <t>Area of cast 30x15cm</t>
  </si>
  <si>
    <t xml:space="preserve">Ave. graphite foil thickness/disc </t>
  </si>
  <si>
    <t xml:space="preserve">Ave. graphite foil mass/disc </t>
  </si>
  <si>
    <t xml:space="preserve">Total loaded disc length </t>
  </si>
  <si>
    <t>Therotical length</t>
  </si>
  <si>
    <t>ZrC (422 discs)</t>
  </si>
  <si>
    <t>graphite foils (422 discs)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</si>
</sst>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0.000"/>
    <numFmt numFmtId="166" formatCode="0.0%"/>
    <numFmt numFmtId="167" formatCode="0.0"/>
  </numFmts>
  <fonts count="8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9" fontId="0" fillId="0" borderId="0" xfId="1" applyFont="1"/>
    <xf numFmtId="2" fontId="0" fillId="0" borderId="0" xfId="1" applyNumberFormat="1" applyFont="1"/>
    <xf numFmtId="164" fontId="0" fillId="0" borderId="0" xfId="0" applyNumberFormat="1"/>
    <xf numFmtId="2" fontId="0" fillId="0" borderId="0" xfId="0" applyNumberFormat="1"/>
    <xf numFmtId="0" fontId="3" fillId="0" borderId="0" xfId="0" applyFont="1"/>
    <xf numFmtId="164" fontId="0" fillId="2" borderId="0" xfId="0" applyNumberFormat="1" applyFill="1"/>
    <xf numFmtId="0" fontId="6" fillId="0" borderId="0" xfId="0" applyFont="1"/>
    <xf numFmtId="10" fontId="0" fillId="0" borderId="0" xfId="1" applyNumberFormat="1" applyFont="1"/>
    <xf numFmtId="165" fontId="0" fillId="0" borderId="0" xfId="0" applyNumberFormat="1"/>
    <xf numFmtId="9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Fill="1"/>
    <xf numFmtId="166" fontId="0" fillId="0" borderId="0" xfId="1" applyNumberFormat="1" applyFont="1"/>
    <xf numFmtId="167" fontId="0" fillId="0" borderId="0" xfId="0" applyNumberFormat="1"/>
    <xf numFmtId="1" fontId="0" fillId="0" borderId="0" xfId="0" applyNumberFormat="1"/>
    <xf numFmtId="1" fontId="0" fillId="0" borderId="0" xfId="0" applyNumberFormat="1" applyFill="1"/>
    <xf numFmtId="0" fontId="0" fillId="0" borderId="0" xfId="1" applyNumberFormat="1" applyFont="1"/>
    <xf numFmtId="165" fontId="0" fillId="0" borderId="0" xfId="1" applyNumberFormat="1" applyFont="1"/>
    <xf numFmtId="0" fontId="1" fillId="0" borderId="1" xfId="0" applyFont="1" applyBorder="1" applyAlignment="1">
      <alignment horizontal="left"/>
    </xf>
    <xf numFmtId="0" fontId="1" fillId="0" borderId="2" xfId="0" applyFont="1" applyBorder="1"/>
    <xf numFmtId="164" fontId="1" fillId="2" borderId="0" xfId="0" applyNumberFormat="1" applyFont="1" applyFill="1" applyBorder="1" applyAlignment="1">
      <alignment horizontal="right"/>
    </xf>
    <xf numFmtId="0" fontId="3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1" xfId="0" applyBorder="1"/>
    <xf numFmtId="0" fontId="0" fillId="2" borderId="0" xfId="0" applyFill="1" applyBorder="1"/>
    <xf numFmtId="0" fontId="0" fillId="0" borderId="2" xfId="0" applyBorder="1"/>
    <xf numFmtId="0" fontId="0" fillId="0" borderId="0" xfId="0" applyBorder="1"/>
    <xf numFmtId="164" fontId="0" fillId="0" borderId="0" xfId="0" applyNumberFormat="1" applyBorder="1"/>
    <xf numFmtId="10" fontId="0" fillId="0" borderId="0" xfId="1" applyNumberFormat="1" applyFont="1" applyBorder="1"/>
    <xf numFmtId="10" fontId="0" fillId="0" borderId="0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7" fillId="0" borderId="0" xfId="0" applyFont="1"/>
  </cellXfs>
  <cellStyles count="1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0"/>
  <sheetViews>
    <sheetView tabSelected="1" topLeftCell="A7" zoomScale="80" zoomScaleNormal="80" workbookViewId="0">
      <selection activeCell="H41" sqref="H41"/>
    </sheetView>
  </sheetViews>
  <sheetFormatPr defaultColWidth="11" defaultRowHeight="15.75" x14ac:dyDescent="0.25"/>
  <cols>
    <col min="1" max="1" width="33.375" customWidth="1"/>
    <col min="2" max="2" width="16" customWidth="1"/>
    <col min="4" max="4" width="12.125" customWidth="1"/>
    <col min="5" max="5" width="22" customWidth="1"/>
    <col min="6" max="6" width="17.125" customWidth="1"/>
    <col min="7" max="7" width="6.875" customWidth="1"/>
    <col min="8" max="8" width="13.5" customWidth="1"/>
  </cols>
  <sheetData>
    <row r="2" spans="1:16" x14ac:dyDescent="0.25">
      <c r="A2" s="5" t="s">
        <v>16</v>
      </c>
      <c r="D2" t="s">
        <v>30</v>
      </c>
      <c r="F2" t="s">
        <v>35</v>
      </c>
    </row>
    <row r="3" spans="1:16" x14ac:dyDescent="0.25">
      <c r="A3" t="s">
        <v>0</v>
      </c>
      <c r="B3" s="6">
        <v>24</v>
      </c>
      <c r="C3" t="s">
        <v>2</v>
      </c>
      <c r="D3">
        <v>38</v>
      </c>
      <c r="E3" t="s">
        <v>2</v>
      </c>
      <c r="F3" s="3">
        <f>B3/6.73</f>
        <v>3.5661218424962851</v>
      </c>
      <c r="G3" t="s">
        <v>36</v>
      </c>
    </row>
    <row r="4" spans="1:16" x14ac:dyDescent="0.25">
      <c r="A4" t="s">
        <v>32</v>
      </c>
      <c r="B4" s="6">
        <v>1.4</v>
      </c>
      <c r="C4" t="s">
        <v>2</v>
      </c>
      <c r="D4" s="4">
        <f>B25*B27</f>
        <v>2.7900488258544525</v>
      </c>
      <c r="E4" t="s">
        <v>2</v>
      </c>
      <c r="F4" s="2">
        <f>D4/1.9</f>
        <v>1.4684467504497118</v>
      </c>
      <c r="G4" t="s">
        <v>36</v>
      </c>
    </row>
    <row r="5" spans="1:16" x14ac:dyDescent="0.25">
      <c r="A5" s="11" t="s">
        <v>34</v>
      </c>
      <c r="B5" s="12">
        <f>B3+B4</f>
        <v>25.4</v>
      </c>
      <c r="C5" t="s">
        <v>2</v>
      </c>
      <c r="D5" s="4"/>
      <c r="F5" s="1"/>
    </row>
    <row r="6" spans="1:16" x14ac:dyDescent="0.25">
      <c r="A6" s="11" t="s">
        <v>37</v>
      </c>
      <c r="B6" s="12">
        <f>F3+F4</f>
        <v>5.0345685929459965</v>
      </c>
      <c r="C6" t="s">
        <v>36</v>
      </c>
      <c r="D6" s="4"/>
      <c r="F6" s="18"/>
    </row>
    <row r="7" spans="1:16" x14ac:dyDescent="0.25">
      <c r="A7" s="11" t="s">
        <v>46</v>
      </c>
      <c r="B7" s="16">
        <f>30*15</f>
        <v>450</v>
      </c>
      <c r="C7" t="s">
        <v>23</v>
      </c>
      <c r="D7" s="4"/>
      <c r="F7" s="17"/>
    </row>
    <row r="8" spans="1:16" x14ac:dyDescent="0.25">
      <c r="A8" s="11" t="s">
        <v>38</v>
      </c>
      <c r="B8" s="12">
        <f>B6/B7</f>
        <v>1.1187930206546659E-2</v>
      </c>
      <c r="C8" t="s">
        <v>17</v>
      </c>
      <c r="D8" s="4"/>
      <c r="F8" s="1"/>
    </row>
    <row r="9" spans="1:16" x14ac:dyDescent="0.25">
      <c r="A9" s="11"/>
      <c r="B9" s="12"/>
      <c r="D9" s="4"/>
      <c r="F9" s="1"/>
    </row>
    <row r="10" spans="1:16" x14ac:dyDescent="0.25">
      <c r="A10" s="11"/>
      <c r="B10" s="12"/>
      <c r="D10" s="4"/>
      <c r="F10" s="1"/>
    </row>
    <row r="11" spans="1:16" x14ac:dyDescent="0.25">
      <c r="A11" s="11" t="s">
        <v>39</v>
      </c>
      <c r="B11" s="6">
        <v>0.76</v>
      </c>
      <c r="C11" t="s">
        <v>2</v>
      </c>
      <c r="D11" s="4">
        <f>B5*0.02</f>
        <v>0.50800000000000001</v>
      </c>
      <c r="E11" t="s">
        <v>2</v>
      </c>
    </row>
    <row r="12" spans="1:16" x14ac:dyDescent="0.25">
      <c r="A12" s="11" t="s">
        <v>40</v>
      </c>
      <c r="B12" s="6">
        <v>0.8</v>
      </c>
      <c r="C12" t="s">
        <v>2</v>
      </c>
      <c r="D12" s="4">
        <f>B5*0.31</f>
        <v>7.8739999999999997</v>
      </c>
      <c r="E12" t="s">
        <v>2</v>
      </c>
      <c r="F12" s="9"/>
      <c r="G12" s="9"/>
      <c r="K12" s="10"/>
      <c r="M12" s="1"/>
      <c r="N12" s="3"/>
      <c r="P12" s="13"/>
    </row>
    <row r="13" spans="1:16" x14ac:dyDescent="0.25">
      <c r="A13" s="11" t="s">
        <v>41</v>
      </c>
      <c r="B13" s="6">
        <v>1.07</v>
      </c>
      <c r="C13" t="s">
        <v>2</v>
      </c>
      <c r="D13" s="4">
        <f>B5*0.21</f>
        <v>5.3339999999999996</v>
      </c>
      <c r="E13" t="s">
        <v>2</v>
      </c>
      <c r="F13" s="4"/>
      <c r="G13" s="4"/>
      <c r="K13" s="10"/>
      <c r="M13" s="1"/>
      <c r="N13" s="3"/>
      <c r="P13" s="1"/>
    </row>
    <row r="14" spans="1:16" x14ac:dyDescent="0.25">
      <c r="A14" s="11" t="s">
        <v>42</v>
      </c>
      <c r="B14" s="6">
        <v>17.95</v>
      </c>
      <c r="C14" t="s">
        <v>2</v>
      </c>
      <c r="D14" s="4">
        <f>B5*0.03</f>
        <v>0.7619999999999999</v>
      </c>
      <c r="E14" t="s">
        <v>2</v>
      </c>
      <c r="I14" s="10"/>
    </row>
    <row r="15" spans="1:16" x14ac:dyDescent="0.25">
      <c r="A15" s="11" t="s">
        <v>43</v>
      </c>
      <c r="B15" s="6">
        <v>18</v>
      </c>
      <c r="C15" t="s">
        <v>33</v>
      </c>
      <c r="D15" s="4">
        <f>B5*0.05</f>
        <v>1.27</v>
      </c>
      <c r="E15" t="s">
        <v>2</v>
      </c>
    </row>
    <row r="16" spans="1:16" x14ac:dyDescent="0.25">
      <c r="A16" s="11" t="s">
        <v>44</v>
      </c>
      <c r="B16" s="6">
        <v>2.68</v>
      </c>
      <c r="C16" t="s">
        <v>33</v>
      </c>
      <c r="D16" s="4"/>
    </row>
    <row r="17" spans="1:14" x14ac:dyDescent="0.25">
      <c r="A17" s="11" t="s">
        <v>45</v>
      </c>
      <c r="B17" s="6">
        <v>1.61</v>
      </c>
      <c r="C17" t="s">
        <v>33</v>
      </c>
      <c r="D17" s="4"/>
    </row>
    <row r="18" spans="1:14" x14ac:dyDescent="0.25">
      <c r="A18" t="s">
        <v>7</v>
      </c>
      <c r="B18" s="3">
        <f>B11+B12+B13+(B14*0.05)</f>
        <v>3.5274999999999999</v>
      </c>
      <c r="C18" t="s">
        <v>2</v>
      </c>
      <c r="D18" s="4">
        <f>SUM(D11+D14+D15)</f>
        <v>2.54</v>
      </c>
    </row>
    <row r="19" spans="1:14" x14ac:dyDescent="0.25">
      <c r="A19" t="s">
        <v>8</v>
      </c>
      <c r="B19" s="8">
        <f>B18/B5</f>
        <v>0.1388779527559055</v>
      </c>
      <c r="D19" s="13"/>
    </row>
    <row r="20" spans="1:14" x14ac:dyDescent="0.25">
      <c r="B20" s="3"/>
      <c r="F20" s="3"/>
    </row>
    <row r="21" spans="1:14" x14ac:dyDescent="0.25">
      <c r="B21" s="15"/>
      <c r="F21" s="3"/>
    </row>
    <row r="22" spans="1:14" x14ac:dyDescent="0.25">
      <c r="B22" s="3"/>
      <c r="F22" s="3"/>
    </row>
    <row r="23" spans="1:14" x14ac:dyDescent="0.25">
      <c r="B23" s="3"/>
    </row>
    <row r="24" spans="1:14" x14ac:dyDescent="0.25">
      <c r="A24" t="s">
        <v>5</v>
      </c>
      <c r="B24" s="3">
        <v>91.224000000000004</v>
      </c>
      <c r="C24" t="s">
        <v>1</v>
      </c>
    </row>
    <row r="25" spans="1:14" x14ac:dyDescent="0.25">
      <c r="A25" t="s">
        <v>6</v>
      </c>
      <c r="B25" s="3">
        <v>12</v>
      </c>
      <c r="C25" t="s">
        <v>1</v>
      </c>
    </row>
    <row r="26" spans="1:14" x14ac:dyDescent="0.25">
      <c r="A26" t="s">
        <v>9</v>
      </c>
      <c r="B26" s="3">
        <f>B24+B25</f>
        <v>103.224</v>
      </c>
      <c r="C26" t="s">
        <v>1</v>
      </c>
    </row>
    <row r="27" spans="1:14" x14ac:dyDescent="0.25">
      <c r="A27" t="s">
        <v>10</v>
      </c>
      <c r="B27" s="3">
        <f>B3/B26</f>
        <v>0.23250406882120436</v>
      </c>
      <c r="C27" t="s">
        <v>3</v>
      </c>
    </row>
    <row r="28" spans="1:14" x14ac:dyDescent="0.25">
      <c r="A28" t="s">
        <v>11</v>
      </c>
      <c r="B28" s="3">
        <f>B4/B25</f>
        <v>0.11666666666666665</v>
      </c>
      <c r="C28" t="s">
        <v>3</v>
      </c>
    </row>
    <row r="29" spans="1:14" x14ac:dyDescent="0.25">
      <c r="B29" s="3"/>
      <c r="N29" s="1"/>
    </row>
    <row r="31" spans="1:14" ht="16.5" thickBot="1" x14ac:dyDescent="0.3">
      <c r="J31" s="2"/>
      <c r="K31" s="1"/>
    </row>
    <row r="32" spans="1:14" x14ac:dyDescent="0.25">
      <c r="A32" s="22" t="s">
        <v>19</v>
      </c>
      <c r="B32" s="23"/>
      <c r="C32" s="24"/>
    </row>
    <row r="33" spans="1:15" x14ac:dyDescent="0.25">
      <c r="A33" s="25" t="s">
        <v>12</v>
      </c>
      <c r="B33" s="26">
        <v>422</v>
      </c>
      <c r="C33" s="27"/>
      <c r="K33" s="1"/>
      <c r="O33" s="14"/>
    </row>
    <row r="34" spans="1:15" x14ac:dyDescent="0.25">
      <c r="A34" s="25" t="s">
        <v>49</v>
      </c>
      <c r="B34" s="26">
        <v>13.2</v>
      </c>
      <c r="C34" s="27" t="s">
        <v>17</v>
      </c>
      <c r="E34" t="s">
        <v>51</v>
      </c>
      <c r="F34">
        <f>B33*B35</f>
        <v>5.03024</v>
      </c>
    </row>
    <row r="35" spans="1:15" x14ac:dyDescent="0.25">
      <c r="A35" s="25" t="s">
        <v>13</v>
      </c>
      <c r="B35" s="26">
        <v>1.192E-2</v>
      </c>
      <c r="C35" s="27" t="s">
        <v>17</v>
      </c>
      <c r="E35" t="s">
        <v>52</v>
      </c>
      <c r="F35">
        <f>B33*B37</f>
        <v>5.4859999999999998</v>
      </c>
    </row>
    <row r="36" spans="1:15" x14ac:dyDescent="0.25">
      <c r="A36" s="25" t="s">
        <v>31</v>
      </c>
      <c r="B36" s="26">
        <v>7.4800000000000005E-2</v>
      </c>
      <c r="C36" s="27" t="s">
        <v>2</v>
      </c>
      <c r="E36" t="s">
        <v>50</v>
      </c>
      <c r="F36">
        <f>F34+F35</f>
        <v>10.51624</v>
      </c>
      <c r="G36" t="s">
        <v>17</v>
      </c>
    </row>
    <row r="37" spans="1:15" x14ac:dyDescent="0.25">
      <c r="A37" s="19" t="s">
        <v>47</v>
      </c>
      <c r="B37" s="21">
        <v>1.2999999999999999E-2</v>
      </c>
      <c r="C37" s="20" t="s">
        <v>17</v>
      </c>
    </row>
    <row r="38" spans="1:15" x14ac:dyDescent="0.25">
      <c r="A38" s="19" t="s">
        <v>48</v>
      </c>
      <c r="B38" s="21">
        <v>3.5000000000000003E-2</v>
      </c>
      <c r="C38" s="20" t="s">
        <v>2</v>
      </c>
    </row>
    <row r="39" spans="1:15" x14ac:dyDescent="0.25">
      <c r="A39" s="25" t="s">
        <v>22</v>
      </c>
      <c r="B39" s="26">
        <v>2.12</v>
      </c>
      <c r="C39" s="27" t="s">
        <v>23</v>
      </c>
    </row>
    <row r="40" spans="1:15" x14ac:dyDescent="0.25">
      <c r="A40" s="25"/>
      <c r="B40" s="28"/>
      <c r="C40" s="27"/>
    </row>
    <row r="41" spans="1:15" x14ac:dyDescent="0.25">
      <c r="A41" s="25" t="s">
        <v>14</v>
      </c>
      <c r="B41" s="29">
        <f>B33*B36</f>
        <v>31.565600000000003</v>
      </c>
      <c r="C41" s="27" t="s">
        <v>2</v>
      </c>
    </row>
    <row r="42" spans="1:15" x14ac:dyDescent="0.25">
      <c r="A42" s="25" t="s">
        <v>15</v>
      </c>
      <c r="B42" s="29">
        <f>B41*(B3/(B3+B4))</f>
        <v>29.825763779527566</v>
      </c>
      <c r="C42" s="27" t="s">
        <v>2</v>
      </c>
      <c r="D42" s="7" t="s">
        <v>26</v>
      </c>
    </row>
    <row r="43" spans="1:15" x14ac:dyDescent="0.25">
      <c r="A43" s="25" t="s">
        <v>18</v>
      </c>
      <c r="B43" s="29">
        <f>B41-B42</f>
        <v>1.7398362204724371</v>
      </c>
      <c r="C43" s="27" t="s">
        <v>2</v>
      </c>
      <c r="H43" s="7"/>
    </row>
    <row r="44" spans="1:15" x14ac:dyDescent="0.25">
      <c r="A44" s="25"/>
      <c r="B44" s="28"/>
      <c r="C44" s="27"/>
    </row>
    <row r="45" spans="1:15" x14ac:dyDescent="0.25">
      <c r="A45" s="25" t="s">
        <v>20</v>
      </c>
      <c r="B45" s="29">
        <f>B42*(B24/B26)/B39</f>
        <v>12.433234935050676</v>
      </c>
      <c r="C45" s="27" t="s">
        <v>21</v>
      </c>
      <c r="D45" s="7" t="s">
        <v>29</v>
      </c>
      <c r="E45" s="35"/>
    </row>
    <row r="46" spans="1:15" x14ac:dyDescent="0.25">
      <c r="A46" s="25" t="s">
        <v>24</v>
      </c>
      <c r="B46" s="29">
        <f>B36/(B35*B39)</f>
        <v>2.9599848043560848</v>
      </c>
      <c r="C46" s="27" t="s">
        <v>4</v>
      </c>
      <c r="E46" s="7"/>
    </row>
    <row r="47" spans="1:15" x14ac:dyDescent="0.25">
      <c r="A47" s="25" t="s">
        <v>25</v>
      </c>
      <c r="B47" s="29">
        <f>((B42*6.73)+(B43*1.9))/(B42+B43)</f>
        <v>6.4637795275590566</v>
      </c>
      <c r="C47" s="27" t="s">
        <v>4</v>
      </c>
      <c r="F47" s="7"/>
      <c r="G47" s="7"/>
    </row>
    <row r="48" spans="1:15" x14ac:dyDescent="0.25">
      <c r="A48" s="25" t="s">
        <v>27</v>
      </c>
      <c r="B48" s="30">
        <f>B46/B47</f>
        <v>0.45793406036450562</v>
      </c>
      <c r="C48" s="27"/>
    </row>
    <row r="49" spans="1:3" x14ac:dyDescent="0.25">
      <c r="A49" s="25" t="s">
        <v>28</v>
      </c>
      <c r="B49" s="31">
        <f>1-B48</f>
        <v>0.54206593963549432</v>
      </c>
      <c r="C49" s="27"/>
    </row>
    <row r="50" spans="1:3" ht="16.5" thickBot="1" x14ac:dyDescent="0.3">
      <c r="A50" s="32"/>
      <c r="B50" s="33"/>
      <c r="C50" s="34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ZrC test#1</vt:lpstr>
    </vt:vector>
  </TitlesOfParts>
  <Company>TRIUMF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Wong</dc:creator>
  <cp:lastModifiedBy>John Wong</cp:lastModifiedBy>
  <dcterms:created xsi:type="dcterms:W3CDTF">2015-04-23T00:06:21Z</dcterms:created>
  <dcterms:modified xsi:type="dcterms:W3CDTF">2015-07-07T19:57:38Z</dcterms:modified>
</cp:coreProperties>
</file>